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6" yWindow="132" windowWidth="14040" windowHeight="10596"/>
  </bookViews>
  <sheets>
    <sheet name="Net Source Fuel Sav Calculator " sheetId="7" r:id="rId1"/>
    <sheet name=" Net Source GHG Reduction " sheetId="1" r:id="rId2"/>
  </sheets>
  <calcPr calcId="145621" concurrentCalc="0"/>
</workbook>
</file>

<file path=xl/calcChain.xml><?xml version="1.0" encoding="utf-8"?>
<calcChain xmlns="http://schemas.openxmlformats.org/spreadsheetml/2006/main">
  <c r="A15" i="1" l="1"/>
  <c r="E7" i="1"/>
  <c r="D8" i="1"/>
  <c r="A8" i="1"/>
  <c r="A11" i="1"/>
  <c r="B12" i="7"/>
  <c r="E19" i="7"/>
  <c r="B8" i="1"/>
  <c r="C8" i="1"/>
  <c r="G12" i="7"/>
  <c r="A15" i="7"/>
  <c r="H35" i="7"/>
  <c r="B18" i="7"/>
  <c r="F12" i="7"/>
  <c r="D12" i="7"/>
  <c r="K28" i="7"/>
  <c r="C12" i="7"/>
  <c r="K12" i="7"/>
  <c r="A18" i="7"/>
  <c r="B15" i="7"/>
  <c r="I17" i="7"/>
  <c r="C18" i="7"/>
  <c r="B15" i="1"/>
  <c r="B11" i="1"/>
  <c r="G8" i="1"/>
  <c r="F8" i="1"/>
  <c r="G11" i="1"/>
  <c r="D12" i="1"/>
  <c r="C12" i="1"/>
  <c r="H12" i="7"/>
  <c r="I12" i="7"/>
  <c r="E15" i="7"/>
  <c r="L12" i="7"/>
  <c r="F15" i="1"/>
  <c r="A18" i="1"/>
  <c r="C19" i="1"/>
  <c r="B19" i="1"/>
</calcChain>
</file>

<file path=xl/sharedStrings.xml><?xml version="1.0" encoding="utf-8"?>
<sst xmlns="http://schemas.openxmlformats.org/spreadsheetml/2006/main" count="89" uniqueCount="73">
  <si>
    <t>kW</t>
  </si>
  <si>
    <t>MMBTU/yr</t>
  </si>
  <si>
    <t>MWh/yr</t>
  </si>
  <si>
    <t>Useful Heat as a % of Total Heat Output</t>
  </si>
  <si>
    <t>CHP  Overall Efficiency @Full Load</t>
  </si>
  <si>
    <t xml:space="preserve">CHP Useful Heat Generating Capacity </t>
  </si>
  <si>
    <t xml:space="preserve">CHP Electric Generating Capacity </t>
  </si>
  <si>
    <t xml:space="preserve">MMBTU/yr </t>
  </si>
  <si>
    <t xml:space="preserve">CHP Fuel </t>
  </si>
  <si>
    <t xml:space="preserve">Natural Gas </t>
  </si>
  <si>
    <t>Average Thermal Efficiency of Facility Conventional Thermal Systems</t>
  </si>
  <si>
    <t xml:space="preserve">CHP Electric Generation Efficiency </t>
  </si>
  <si>
    <t>``</t>
  </si>
  <si>
    <t>Site (CHP) Gross (Stack) Emissions 
Tons Per Year (TPY)</t>
  </si>
  <si>
    <t xml:space="preserve">TPY </t>
  </si>
  <si>
    <t xml:space="preserve">% </t>
  </si>
  <si>
    <t xml:space="preserve"> CHP Fuel Consumption </t>
  </si>
  <si>
    <t xml:space="preserve">Net GHG Reduction  </t>
  </si>
  <si>
    <t>GHG Displaced  from  Grid Electricity  (TPY)</t>
  </si>
  <si>
    <t xml:space="preserve">  GHG Displaced  from   Conventional Useful Heat System
(TPY) </t>
  </si>
  <si>
    <t xml:space="preserve"> Total GHG Displaced (TPY)
</t>
  </si>
  <si>
    <t xml:space="preserve">CHP Fuel Specific Emission Factor  (lbs/MMBTU) </t>
  </si>
  <si>
    <t xml:space="preserve">Conventional System Fuel Specific Emission Factor  (lbs/MMBTU) </t>
  </si>
  <si>
    <t xml:space="preserve">Conventional System Fuel </t>
  </si>
  <si>
    <t>CHP Electric Generation</t>
  </si>
  <si>
    <t>hrs/yr</t>
  </si>
  <si>
    <t>Equivalent Full Load Run</t>
  </si>
  <si>
    <t xml:space="preserve">
</t>
  </si>
  <si>
    <t>MMBTU</t>
  </si>
  <si>
    <r>
      <t>Tool for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i/>
        <sz val="18"/>
        <color theme="1"/>
        <rFont val="Calibri"/>
        <family val="2"/>
        <scheme val="minor"/>
      </rPr>
      <t>Estimating</t>
    </r>
    <r>
      <rPr>
        <b/>
        <sz val="16"/>
        <color theme="1"/>
        <rFont val="Calibri"/>
        <family val="2"/>
        <scheme val="minor"/>
      </rPr>
      <t xml:space="preserve"> Projected APS CHP Alternate Energy Certificates (AECs) Generated by CHP Systems Classified as </t>
    </r>
    <r>
      <rPr>
        <b/>
        <u/>
        <sz val="16"/>
        <color theme="1"/>
        <rFont val="Calibri"/>
        <family val="2"/>
        <scheme val="minor"/>
      </rPr>
      <t>NEW</t>
    </r>
    <r>
      <rPr>
        <b/>
        <sz val="16"/>
        <color theme="1"/>
        <rFont val="Calibri"/>
        <family val="2"/>
        <scheme val="minor"/>
      </rPr>
      <t xml:space="preserve"> (NOT Incremental) </t>
    </r>
  </si>
  <si>
    <r>
      <rPr>
        <b/>
        <u/>
        <sz val="14"/>
        <color indexed="8"/>
        <rFont val="Calibri"/>
        <family val="2"/>
      </rPr>
      <t>Instructions</t>
    </r>
    <r>
      <rPr>
        <b/>
        <sz val="14"/>
        <color indexed="8"/>
        <rFont val="Calibri"/>
        <family val="2"/>
      </rPr>
      <t xml:space="preserve">:  User Inputs (yellow cells) -  Nominal Net Electrical Generating Capacity (kW); Electrical Generation Effciency  (as a decimal); Operating Interval (Q1,Q2, Q3, Q4 or Year); Estimated  Equivalent Full Load Run Hours </t>
    </r>
    <r>
      <rPr>
        <b/>
        <vertAlign val="superscript"/>
        <sz val="14"/>
        <color indexed="8"/>
        <rFont val="Calibri"/>
        <family val="2"/>
      </rPr>
      <t xml:space="preserve">2 </t>
    </r>
    <r>
      <rPr>
        <b/>
        <sz val="14"/>
        <color indexed="8"/>
        <rFont val="Calibri"/>
        <family val="2"/>
      </rPr>
      <t>for the selected operating interval</t>
    </r>
    <r>
      <rPr>
        <b/>
        <vertAlign val="superscript"/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; and CHP Unit Nominal Net Overall Efficiency (as a decimal) when operating at 100% capacity.</t>
    </r>
  </si>
  <si>
    <t>APS Formula for AECs generated:
#AECs =  Net CHP elec. /0.33 +Net  CHP Useful Thermal /0.8 - Fuel to CHP
(All energy units converted to MWh); Fuel - Must be per the Higher Heating Value (HHV) 
Based on the Projected  net Source Fuel Energy Savings (MWH) Achieved by the CHP System.
Current (2014)  Maximum $/Credit (per Alternative Compliance Path)  = $21.72</t>
  </si>
  <si>
    <t>A disclaimer: This Estimating Tool is intended for illustrative purposes only. Mass. DOER does not guarantee the accuracy of the results obtained</t>
  </si>
  <si>
    <r>
      <t xml:space="preserve">System Nominal  </t>
    </r>
    <r>
      <rPr>
        <b/>
        <i/>
        <sz val="11"/>
        <color theme="1"/>
        <rFont val="Calibri"/>
        <family val="2"/>
        <scheme val="minor"/>
      </rPr>
      <t>Net</t>
    </r>
    <r>
      <rPr>
        <b/>
        <sz val="11"/>
        <color theme="1"/>
        <rFont val="Calibri"/>
        <family val="2"/>
        <scheme val="minor"/>
      </rPr>
      <t xml:space="preserve"> Electric Generating Capacity </t>
    </r>
  </si>
  <si>
    <r>
      <t xml:space="preserve">Annual </t>
    </r>
    <r>
      <rPr>
        <b/>
        <i/>
        <sz val="11"/>
        <color theme="1"/>
        <rFont val="Calibri"/>
        <family val="2"/>
        <scheme val="minor"/>
      </rPr>
      <t>Net</t>
    </r>
    <r>
      <rPr>
        <b/>
        <sz val="11"/>
        <color theme="1"/>
        <rFont val="Calibri"/>
        <family val="2"/>
        <scheme val="minor"/>
      </rPr>
      <t xml:space="preserve"> Electricity Generated </t>
    </r>
  </si>
  <si>
    <r>
      <t xml:space="preserve"> </t>
    </r>
    <r>
      <rPr>
        <b/>
        <i/>
        <sz val="11"/>
        <color theme="1"/>
        <rFont val="Calibri"/>
        <family val="2"/>
        <scheme val="minor"/>
      </rPr>
      <t>Net</t>
    </r>
    <r>
      <rPr>
        <b/>
        <sz val="11"/>
        <color theme="1"/>
        <rFont val="Calibri"/>
        <family val="2"/>
        <scheme val="minor"/>
      </rPr>
      <t xml:space="preserve"> Useful Heat Generated </t>
    </r>
  </si>
  <si>
    <r>
      <rPr>
        <b/>
        <i/>
        <sz val="11"/>
        <color theme="1"/>
        <rFont val="Calibri"/>
        <family val="2"/>
        <scheme val="minor"/>
      </rPr>
      <t>Net</t>
    </r>
    <r>
      <rPr>
        <b/>
        <sz val="11"/>
        <color theme="1"/>
        <rFont val="Calibri"/>
        <family val="2"/>
        <scheme val="minor"/>
      </rPr>
      <t xml:space="preserve"> Electric Generation Efficiency  </t>
    </r>
  </si>
  <si>
    <t>Fuel to CHP</t>
  </si>
  <si>
    <t xml:space="preserve">AECs /hr
Generated </t>
  </si>
  <si>
    <t xml:space="preserve">$/hr
(gross) 
</t>
  </si>
  <si>
    <r>
      <t>Equivalent Full Load Run Hour</t>
    </r>
    <r>
      <rPr>
        <b/>
        <sz val="10"/>
        <color theme="1"/>
        <rFont val="Calibri"/>
        <family val="2"/>
        <scheme val="minor"/>
      </rPr>
      <t>s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for the Operating  Interval </t>
    </r>
    <r>
      <rPr>
        <b/>
        <sz val="9"/>
        <color theme="1"/>
        <rFont val="Calibri"/>
        <family val="2"/>
        <scheme val="minor"/>
      </rPr>
      <t xml:space="preserve"> Selected Below from Drop Down List</t>
    </r>
  </si>
  <si>
    <t xml:space="preserve">AECs/unit Time </t>
  </si>
  <si>
    <t xml:space="preserve">Maximum (ACP)  Value for AECs  ($) </t>
  </si>
  <si>
    <t>MWH</t>
  </si>
  <si>
    <t xml:space="preserve">Year </t>
  </si>
  <si>
    <r>
      <t xml:space="preserve">CHP  Overall </t>
    </r>
    <r>
      <rPr>
        <b/>
        <i/>
        <sz val="11"/>
        <color theme="1"/>
        <rFont val="Calibri"/>
        <family val="2"/>
        <scheme val="minor"/>
      </rPr>
      <t>Net</t>
    </r>
    <r>
      <rPr>
        <b/>
        <sz val="11"/>
        <color theme="1"/>
        <rFont val="Calibri"/>
        <family val="2"/>
        <scheme val="minor"/>
      </rPr>
      <t xml:space="preserve"> Efficiency @Full Load</t>
    </r>
  </si>
  <si>
    <t xml:space="preserve">Value per AEC (from Drop Down List below) </t>
  </si>
  <si>
    <t xml:space="preserve"> Estimated Value of AECs  ($)</t>
  </si>
  <si>
    <t>BAU Fuel 
(MWH)</t>
  </si>
  <si>
    <t>CHP Fuel 
(MWH)</t>
  </si>
  <si>
    <t>Net Source Fuel Savings %</t>
  </si>
  <si>
    <t xml:space="preserve">Net  MWH Electricity </t>
  </si>
  <si>
    <t>Stack</t>
  </si>
  <si>
    <t xml:space="preserve">Note </t>
  </si>
  <si>
    <t xml:space="preserve">Recovered heat not transferred to useful load  (e.g. to  an air cooled radiator) </t>
  </si>
  <si>
    <t xml:space="preserve">BAU Fuel = Fuel if Electricity by Grid + Fuel it heat by Boiler </t>
  </si>
  <si>
    <t>BAU Fuel = MWHchp elec /0.33 + MWBchp heat/0.8</t>
  </si>
  <si>
    <t>APS meter (typ)</t>
  </si>
  <si>
    <t>Q1</t>
  </si>
  <si>
    <t>Q2</t>
  </si>
  <si>
    <t>Q3</t>
  </si>
  <si>
    <t>Q4</t>
  </si>
  <si>
    <t xml:space="preserve">MWH Fuel </t>
  </si>
  <si>
    <t xml:space="preserve">  ISO -NE Grid Marginal Emission Factor 
(Tons per MWh) </t>
  </si>
  <si>
    <r>
      <t xml:space="preserve">MWH </t>
    </r>
    <r>
      <rPr>
        <b/>
        <i/>
        <sz val="11"/>
        <color theme="1"/>
        <rFont val="Calibri"/>
        <family val="2"/>
        <scheme val="minor"/>
      </rPr>
      <t>Net</t>
    </r>
    <r>
      <rPr>
        <b/>
        <sz val="11"/>
        <color theme="1"/>
        <rFont val="Calibri"/>
        <family val="2"/>
        <scheme val="minor"/>
      </rPr>
      <t xml:space="preserve"> Useful Heat Transferred to Load</t>
    </r>
  </si>
  <si>
    <t xml:space="preserve">Recovered  Heat Output to Useful Load   </t>
  </si>
  <si>
    <t xml:space="preserve">Recovered Heat Retuned from Useful Load </t>
  </si>
  <si>
    <t>Estimated Net Source GHG Reduction Achieved by the CHP System Operating in the ISO-NE Grid</t>
  </si>
  <si>
    <r>
      <rPr>
        <b/>
        <u/>
        <sz val="14"/>
        <color indexed="8"/>
        <rFont val="Calibri"/>
        <family val="2"/>
      </rPr>
      <t>Instructions</t>
    </r>
    <r>
      <rPr>
        <b/>
        <sz val="14"/>
        <color indexed="8"/>
        <rFont val="Calibri"/>
        <family val="2"/>
      </rPr>
      <t xml:space="preserve">:   Input the fuel and the fuel specific emission factor (lbs CO2/MMBtu) into the yellow shaded cells.  -
</t>
    </r>
    <r>
      <rPr>
        <b/>
        <i/>
        <sz val="14"/>
        <color indexed="8"/>
        <rFont val="Calibri"/>
        <family val="2"/>
      </rPr>
      <t>NOTE:</t>
    </r>
    <r>
      <rPr>
        <b/>
        <sz val="14"/>
        <color indexed="8"/>
        <rFont val="Calibri"/>
        <family val="2"/>
      </rPr>
      <t xml:space="preserve"> Both the Fuel Designation and the applicable FSEF used are to be obtained from the US Energy Information Administration Voluntary Reporting of Greenhouse Gases Program. </t>
    </r>
  </si>
  <si>
    <t xml:space="preserve">Note: A flow meter is not required for every system  - consult the DOER for guidance </t>
  </si>
  <si>
    <t xml:space="preserve">MWH By-Product Heat Not Recovered by the CHP system  </t>
  </si>
  <si>
    <r>
      <rPr>
        <b/>
        <sz val="14"/>
        <color theme="1"/>
        <rFont val="Calibri"/>
        <family val="2"/>
        <scheme val="minor"/>
      </rPr>
      <t>Notes</t>
    </r>
    <r>
      <rPr>
        <b/>
        <sz val="11"/>
        <color theme="1"/>
        <rFont val="Calibri"/>
        <family val="2"/>
        <scheme val="minor"/>
      </rPr>
      <t xml:space="preserve">
1) </t>
    </r>
    <r>
      <rPr>
        <b/>
        <sz val="12"/>
        <color theme="1"/>
        <rFont val="Calibri"/>
        <family val="2"/>
        <scheme val="minor"/>
      </rPr>
      <t>NEW systems are defined as having first generated significant energy after Jan.1, 2008</t>
    </r>
    <r>
      <rPr>
        <b/>
        <sz val="11"/>
        <color theme="1"/>
        <rFont val="Calibri"/>
        <family val="2"/>
        <scheme val="minor"/>
      </rPr>
      <t xml:space="preserve">
2) Equivalent Full Load Run Hours = Projected generator output for selected interval  (MWh)/ ( Nominal Net Generaing Capacity (kW)/1000)
3) Default values in yellow cells are for illustrative purpose only</t>
    </r>
  </si>
  <si>
    <t xml:space="preserve">Total 
By-product 
Heat Generated
(MWH)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</si>
</sst>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indexed="8"/>
      <name val="Calibri"/>
      <family val="2"/>
    </font>
    <font>
      <u/>
      <sz val="10"/>
      <name val="Arial"/>
      <family val="2"/>
    </font>
    <font>
      <b/>
      <vertAlign val="superscript"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164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1" fillId="0" borderId="0" xfId="2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4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vertical="top" wrapText="1"/>
    </xf>
    <xf numFmtId="3" fontId="0" fillId="0" borderId="0" xfId="0" applyNumberFormat="1"/>
    <xf numFmtId="164" fontId="12" fillId="0" borderId="0" xfId="0" applyNumberFormat="1" applyFont="1" applyAlignment="1">
      <alignment wrapText="1"/>
    </xf>
    <xf numFmtId="11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Alignment="1"/>
    <xf numFmtId="0" fontId="11" fillId="0" borderId="0" xfId="0" applyFont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44" fontId="9" fillId="0" borderId="0" xfId="2" applyFont="1"/>
    <xf numFmtId="0" fontId="10" fillId="0" borderId="8" xfId="0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 wrapText="1"/>
    </xf>
    <xf numFmtId="9" fontId="10" fillId="0" borderId="8" xfId="3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3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1" fontId="0" fillId="0" borderId="0" xfId="0" applyNumberFormat="1"/>
    <xf numFmtId="0" fontId="15" fillId="0" borderId="1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3" fontId="15" fillId="3" borderId="21" xfId="0" applyNumberFormat="1" applyFont="1" applyFill="1" applyBorder="1" applyAlignment="1" applyProtection="1">
      <alignment horizontal="center"/>
      <protection locked="0"/>
    </xf>
    <xf numFmtId="1" fontId="15" fillId="0" borderId="22" xfId="0" applyNumberFormat="1" applyFont="1" applyBorder="1" applyAlignment="1">
      <alignment horizontal="center"/>
    </xf>
    <xf numFmtId="1" fontId="15" fillId="0" borderId="22" xfId="0" applyNumberFormat="1" applyFont="1" applyFill="1" applyBorder="1" applyAlignment="1">
      <alignment horizontal="center"/>
    </xf>
    <xf numFmtId="1" fontId="15" fillId="0" borderId="23" xfId="0" applyNumberFormat="1" applyFont="1" applyBorder="1" applyAlignment="1">
      <alignment horizontal="center"/>
    </xf>
    <xf numFmtId="1" fontId="15" fillId="0" borderId="23" xfId="0" applyNumberFormat="1" applyFont="1" applyFill="1" applyBorder="1" applyAlignment="1">
      <alignment horizontal="center"/>
    </xf>
    <xf numFmtId="0" fontId="15" fillId="3" borderId="23" xfId="0" applyFont="1" applyFill="1" applyBorder="1" applyAlignment="1" applyProtection="1">
      <alignment horizontal="center"/>
      <protection locked="0"/>
    </xf>
    <xf numFmtId="0" fontId="15" fillId="0" borderId="0" xfId="0" applyFont="1"/>
    <xf numFmtId="1" fontId="15" fillId="0" borderId="0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2" fontId="15" fillId="3" borderId="23" xfId="3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/>
    <xf numFmtId="1" fontId="0" fillId="0" borderId="0" xfId="0" applyNumberFormat="1" applyAlignment="1">
      <alignment horizontal="left"/>
    </xf>
    <xf numFmtId="0" fontId="17" fillId="0" borderId="0" xfId="0" applyFont="1" applyAlignment="1">
      <alignment vertical="top" wrapText="1"/>
    </xf>
    <xf numFmtId="0" fontId="0" fillId="0" borderId="0" xfId="0" applyAlignment="1">
      <alignment wrapText="1"/>
    </xf>
    <xf numFmtId="164" fontId="18" fillId="0" borderId="0" xfId="0" applyNumberFormat="1" applyFont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19" fillId="0" borderId="0" xfId="0" applyFont="1" applyBorder="1"/>
    <xf numFmtId="0" fontId="0" fillId="0" borderId="9" xfId="0" applyBorder="1"/>
    <xf numFmtId="0" fontId="15" fillId="0" borderId="1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top" wrapTex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>
      <alignment horizontal="center" vertical="center"/>
    </xf>
    <xf numFmtId="165" fontId="15" fillId="0" borderId="25" xfId="2" applyNumberFormat="1" applyFont="1" applyBorder="1" applyAlignment="1">
      <alignment horizontal="center"/>
    </xf>
    <xf numFmtId="165" fontId="15" fillId="0" borderId="26" xfId="2" applyNumberFormat="1" applyFont="1" applyBorder="1" applyAlignment="1">
      <alignment horizontal="center"/>
    </xf>
    <xf numFmtId="43" fontId="15" fillId="0" borderId="0" xfId="1" applyFont="1"/>
    <xf numFmtId="44" fontId="15" fillId="3" borderId="23" xfId="2" applyFont="1" applyFill="1" applyBorder="1" applyProtection="1">
      <protection locked="0"/>
    </xf>
    <xf numFmtId="165" fontId="15" fillId="0" borderId="26" xfId="2" applyNumberFormat="1" applyFont="1" applyBorder="1"/>
    <xf numFmtId="1" fontId="15" fillId="0" borderId="0" xfId="0" applyNumberFormat="1" applyFont="1" applyBorder="1" applyAlignment="1">
      <alignment horizontal="center" vertical="center"/>
    </xf>
    <xf numFmtId="43" fontId="15" fillId="0" borderId="0" xfId="1" applyFont="1" applyBorder="1" applyAlignment="1">
      <alignment vertical="center" wrapText="1"/>
    </xf>
    <xf numFmtId="9" fontId="15" fillId="0" borderId="0" xfId="0" applyNumberFormat="1" applyFont="1" applyBorder="1" applyAlignment="1">
      <alignment horizontal="center"/>
    </xf>
    <xf numFmtId="2" fontId="15" fillId="0" borderId="0" xfId="3" applyNumberFormat="1" applyFont="1" applyFill="1" applyBorder="1" applyAlignment="1" applyProtection="1">
      <alignment horizontal="center"/>
      <protection locked="0"/>
    </xf>
    <xf numFmtId="44" fontId="15" fillId="0" borderId="0" xfId="2" applyFont="1" applyFill="1" applyBorder="1" applyProtection="1">
      <protection locked="0"/>
    </xf>
    <xf numFmtId="165" fontId="15" fillId="0" borderId="0" xfId="2" applyNumberFormat="1" applyFont="1" applyBorder="1"/>
    <xf numFmtId="0" fontId="15" fillId="0" borderId="0" xfId="0" applyFont="1" applyBorder="1"/>
    <xf numFmtId="0" fontId="15" fillId="0" borderId="8" xfId="0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9" fontId="15" fillId="0" borderId="29" xfId="3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164" fontId="18" fillId="0" borderId="0" xfId="0" applyNumberFormat="1" applyFont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/>
    </xf>
    <xf numFmtId="3" fontId="0" fillId="0" borderId="1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wrapText="1"/>
    </xf>
    <xf numFmtId="37" fontId="15" fillId="0" borderId="6" xfId="1" applyNumberFormat="1" applyFont="1" applyBorder="1" applyAlignment="1">
      <alignment horizontal="center" vertical="center"/>
    </xf>
    <xf numFmtId="0" fontId="19" fillId="0" borderId="37" xfId="0" applyFont="1" applyBorder="1"/>
    <xf numFmtId="0" fontId="0" fillId="0" borderId="34" xfId="0" applyBorder="1"/>
    <xf numFmtId="0" fontId="0" fillId="0" borderId="38" xfId="0" applyBorder="1"/>
    <xf numFmtId="0" fontId="16" fillId="0" borderId="39" xfId="0" applyFont="1" applyBorder="1"/>
    <xf numFmtId="0" fontId="0" fillId="0" borderId="40" xfId="0" applyBorder="1"/>
    <xf numFmtId="0" fontId="0" fillId="0" borderId="10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1" fontId="0" fillId="0" borderId="46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" fontId="10" fillId="0" borderId="36" xfId="0" applyNumberFormat="1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9" fontId="0" fillId="2" borderId="2" xfId="0" applyNumberFormat="1" applyFill="1" applyBorder="1" applyAlignment="1" applyProtection="1">
      <alignment horizontal="center"/>
      <protection locked="0"/>
    </xf>
    <xf numFmtId="3" fontId="10" fillId="0" borderId="36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top" wrapText="1"/>
    </xf>
    <xf numFmtId="0" fontId="0" fillId="0" borderId="45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/>
    </xf>
    <xf numFmtId="1" fontId="15" fillId="0" borderId="6" xfId="0" applyNumberFormat="1" applyFont="1" applyBorder="1" applyAlignment="1">
      <alignment horizontal="center" vertical="center"/>
    </xf>
    <xf numFmtId="11" fontId="15" fillId="0" borderId="36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43" fontId="15" fillId="0" borderId="0" xfId="1" applyFont="1" applyBorder="1" applyAlignment="1">
      <alignment horizontal="left" wrapText="1"/>
    </xf>
    <xf numFmtId="0" fontId="15" fillId="0" borderId="49" xfId="0" applyFont="1" applyBorder="1" applyAlignment="1">
      <alignment vertical="center" wrapText="1"/>
    </xf>
    <xf numFmtId="9" fontId="15" fillId="0" borderId="50" xfId="0" applyNumberFormat="1" applyFont="1" applyBorder="1" applyAlignment="1">
      <alignment horizontal="center"/>
    </xf>
    <xf numFmtId="0" fontId="15" fillId="0" borderId="51" xfId="0" applyFont="1" applyBorder="1" applyAlignment="1">
      <alignment horizontal="center" vertical="center" wrapText="1"/>
    </xf>
    <xf numFmtId="1" fontId="0" fillId="0" borderId="21" xfId="0" applyNumberFormat="1" applyFont="1" applyBorder="1" applyAlignment="1">
      <alignment horizontal="center" vertical="center"/>
    </xf>
    <xf numFmtId="43" fontId="15" fillId="0" borderId="0" xfId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2" fontId="15" fillId="3" borderId="13" xfId="0" applyNumberFormat="1" applyFont="1" applyFill="1" applyBorder="1" applyAlignment="1" applyProtection="1">
      <alignment horizontal="center"/>
      <protection locked="0"/>
    </xf>
    <xf numFmtId="2" fontId="15" fillId="3" borderId="24" xfId="0" applyNumberFormat="1" applyFont="1" applyFill="1" applyBorder="1" applyAlignment="1" applyProtection="1">
      <alignment horizontal="center"/>
      <protection locked="0"/>
    </xf>
    <xf numFmtId="43" fontId="15" fillId="0" borderId="6" xfId="1" applyFont="1" applyBorder="1" applyAlignment="1">
      <alignment horizontal="center" vertical="center" wrapText="1"/>
    </xf>
    <xf numFmtId="43" fontId="15" fillId="0" borderId="35" xfId="1" applyFont="1" applyBorder="1" applyAlignment="1">
      <alignment horizontal="center" vertical="center" wrapText="1"/>
    </xf>
    <xf numFmtId="43" fontId="15" fillId="0" borderId="36" xfId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16" fillId="0" borderId="39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5" fillId="0" borderId="41" xfId="0" applyFont="1" applyBorder="1" applyAlignment="1" applyProtection="1">
      <alignment horizontal="left" vertical="top" wrapText="1"/>
    </xf>
    <xf numFmtId="0" fontId="15" fillId="0" borderId="9" xfId="0" applyFont="1" applyBorder="1" applyAlignment="1" applyProtection="1">
      <alignment horizontal="left" vertical="top" wrapText="1"/>
    </xf>
    <xf numFmtId="0" fontId="15" fillId="0" borderId="42" xfId="0" applyFont="1" applyBorder="1" applyAlignment="1" applyProtection="1">
      <alignment horizontal="left" vertical="top" wrapText="1"/>
    </xf>
    <xf numFmtId="0" fontId="24" fillId="0" borderId="31" xfId="0" applyFont="1" applyBorder="1" applyAlignment="1" applyProtection="1">
      <alignment horizontal="center" vertical="center" wrapText="1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3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9" fontId="0" fillId="2" borderId="13" xfId="0" applyNumberFormat="1" applyFill="1" applyBorder="1" applyAlignment="1" applyProtection="1">
      <alignment horizontal="center" vertical="center"/>
      <protection locked="0"/>
    </xf>
    <xf numFmtId="9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46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1" fontId="10" fillId="0" borderId="30" xfId="0" applyNumberFormat="1" applyFont="1" applyBorder="1" applyAlignment="1">
      <alignment horizontal="center" vertical="center"/>
    </xf>
    <xf numFmtId="2" fontId="9" fillId="0" borderId="13" xfId="3" applyNumberFormat="1" applyFont="1" applyFill="1" applyBorder="1" applyAlignment="1" applyProtection="1">
      <alignment horizontal="center" vertical="center"/>
      <protection locked="0"/>
    </xf>
    <xf numFmtId="2" fontId="9" fillId="0" borderId="3" xfId="3" applyNumberFormat="1" applyFont="1" applyFill="1" applyBorder="1" applyAlignment="1" applyProtection="1">
      <alignment horizontal="center" vertical="center"/>
      <protection locked="0"/>
    </xf>
    <xf numFmtId="9" fontId="0" fillId="0" borderId="13" xfId="0" applyNumberForma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27</xdr:row>
      <xdr:rowOff>200025</xdr:rowOff>
    </xdr:from>
    <xdr:to>
      <xdr:col>7</xdr:col>
      <xdr:colOff>485775</xdr:colOff>
      <xdr:row>33</xdr:row>
      <xdr:rowOff>171450</xdr:rowOff>
    </xdr:to>
    <xdr:sp macro="" textlink="">
      <xdr:nvSpPr>
        <xdr:cNvPr id="7" name="Up Arrow 6"/>
        <xdr:cNvSpPr/>
      </xdr:nvSpPr>
      <xdr:spPr bwMode="auto">
        <a:xfrm>
          <a:off x="6800850" y="10601325"/>
          <a:ext cx="228600" cy="1562100"/>
        </a:xfrm>
        <a:prstGeom prst="upArrow">
          <a:avLst/>
        </a:prstGeom>
        <a:solidFill>
          <a:srgbClr val="66FF66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257175</xdr:colOff>
      <xdr:row>32</xdr:row>
      <xdr:rowOff>142873</xdr:rowOff>
    </xdr:from>
    <xdr:to>
      <xdr:col>10</xdr:col>
      <xdr:colOff>1028700</xdr:colOff>
      <xdr:row>32</xdr:row>
      <xdr:rowOff>200025</xdr:rowOff>
    </xdr:to>
    <xdr:sp macro="" textlink="">
      <xdr:nvSpPr>
        <xdr:cNvPr id="2" name="Right Arrow 1"/>
        <xdr:cNvSpPr/>
      </xdr:nvSpPr>
      <xdr:spPr bwMode="auto">
        <a:xfrm rot="10800000">
          <a:off x="7715250" y="9086848"/>
          <a:ext cx="2790825" cy="57152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5</xdr:col>
      <xdr:colOff>583454</xdr:colOff>
      <xdr:row>17</xdr:row>
      <xdr:rowOff>125061</xdr:rowOff>
    </xdr:from>
    <xdr:to>
      <xdr:col>10</xdr:col>
      <xdr:colOff>981472</xdr:colOff>
      <xdr:row>32</xdr:row>
      <xdr:rowOff>314330</xdr:rowOff>
    </xdr:to>
    <xdr:grpSp>
      <xdr:nvGrpSpPr>
        <xdr:cNvPr id="8" name="Group 19"/>
        <xdr:cNvGrpSpPr>
          <a:grpSpLocks/>
        </xdr:cNvGrpSpPr>
      </xdr:nvGrpSpPr>
      <xdr:grpSpPr bwMode="auto">
        <a:xfrm>
          <a:off x="5582174" y="7806021"/>
          <a:ext cx="5152898" cy="3526829"/>
          <a:chOff x="5144467" y="2738531"/>
          <a:chExt cx="4109575" cy="2828420"/>
        </a:xfrm>
      </xdr:grpSpPr>
      <xdr:grpSp>
        <xdr:nvGrpSpPr>
          <xdr:cNvPr id="9" name="Group 15"/>
          <xdr:cNvGrpSpPr>
            <a:grpSpLocks/>
          </xdr:cNvGrpSpPr>
        </xdr:nvGrpSpPr>
        <xdr:grpSpPr bwMode="auto">
          <a:xfrm>
            <a:off x="5144467" y="3042987"/>
            <a:ext cx="4109575" cy="2523964"/>
            <a:chOff x="2722257" y="6693292"/>
            <a:chExt cx="5177658" cy="2211327"/>
          </a:xfrm>
        </xdr:grpSpPr>
        <xdr:sp macro="" textlink="">
          <xdr:nvSpPr>
            <xdr:cNvPr id="11" name="Flowchart: Process 10"/>
            <xdr:cNvSpPr/>
          </xdr:nvSpPr>
          <xdr:spPr bwMode="auto">
            <a:xfrm>
              <a:off x="3467891" y="7449589"/>
              <a:ext cx="1996023" cy="670087"/>
            </a:xfrm>
            <a:prstGeom prst="flowChartProcess">
              <a:avLst/>
            </a:prstGeom>
            <a:solidFill>
              <a:schemeClr val="accent5">
                <a:lumMod val="20000"/>
                <a:lumOff val="8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endParaRPr lang="en-US"/>
            </a:p>
          </xdr:txBody>
        </xdr:sp>
        <xdr:sp macro="" textlink="">
          <xdr:nvSpPr>
            <xdr:cNvPr id="13" name="TextBox 12"/>
            <xdr:cNvSpPr txBox="1"/>
          </xdr:nvSpPr>
          <xdr:spPr bwMode="auto">
            <a:xfrm>
              <a:off x="3716888" y="7651336"/>
              <a:ext cx="1211030" cy="2593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noAutofit/>
            </a:bodyPr>
            <a:lstStyle/>
            <a:p>
              <a:r>
                <a:rPr lang="en-US" sz="1100" baseline="0"/>
                <a:t>CHP System </a:t>
              </a:r>
              <a:endParaRPr lang="en-US" sz="1100"/>
            </a:p>
          </xdr:txBody>
        </xdr:sp>
        <xdr:sp macro="" textlink="">
          <xdr:nvSpPr>
            <xdr:cNvPr id="14" name="Right Arrow 13"/>
            <xdr:cNvSpPr/>
          </xdr:nvSpPr>
          <xdr:spPr bwMode="auto">
            <a:xfrm rot="13700828" flipV="1">
              <a:off x="2362714" y="7160100"/>
              <a:ext cx="1147536" cy="213919"/>
            </a:xfrm>
            <a:prstGeom prst="rightArrow">
              <a:avLst>
                <a:gd name="adj1" fmla="val 68310"/>
                <a:gd name="adj2" fmla="val 50000"/>
              </a:avLst>
            </a:prstGeom>
            <a:blipFill>
              <a:blip xmlns:r="http://schemas.openxmlformats.org/officeDocument/2006/relationships" r:embed="rId1" cstate="print">
                <a:lum bright="10000" contrast="10000"/>
              </a:blip>
              <a:tile tx="0" ty="0" sx="100000" sy="100000" flip="none" algn="tl"/>
            </a:blip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endParaRPr lang="en-US"/>
            </a:p>
          </xdr:txBody>
        </xdr:sp>
        <xdr:sp macro="" textlink="">
          <xdr:nvSpPr>
            <xdr:cNvPr id="15" name="Right Arrow 14"/>
            <xdr:cNvSpPr/>
          </xdr:nvSpPr>
          <xdr:spPr bwMode="auto">
            <a:xfrm rot="16200000">
              <a:off x="4808287" y="7920277"/>
              <a:ext cx="1667856" cy="67050"/>
            </a:xfrm>
            <a:prstGeom prst="rightArrow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endParaRPr lang="en-US"/>
            </a:p>
          </xdr:txBody>
        </xdr:sp>
        <xdr:sp macro="" textlink="">
          <xdr:nvSpPr>
            <xdr:cNvPr id="16" name="Flowchart: Or 15"/>
            <xdr:cNvSpPr>
              <a:spLocks/>
            </xdr:cNvSpPr>
          </xdr:nvSpPr>
          <xdr:spPr bwMode="auto">
            <a:xfrm>
              <a:off x="2722257" y="7128495"/>
              <a:ext cx="316503" cy="189999"/>
            </a:xfrm>
            <a:prstGeom prst="flowChartOr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endParaRPr lang="en-US"/>
            </a:p>
          </xdr:txBody>
        </xdr:sp>
        <xdr:sp macro="" textlink="">
          <xdr:nvSpPr>
            <xdr:cNvPr id="18" name="Flowchart: Or 17"/>
            <xdr:cNvSpPr>
              <a:spLocks/>
            </xdr:cNvSpPr>
          </xdr:nvSpPr>
          <xdr:spPr bwMode="auto">
            <a:xfrm>
              <a:off x="4086970" y="8454709"/>
              <a:ext cx="286965" cy="187336"/>
            </a:xfrm>
            <a:prstGeom prst="flowChartOr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endParaRPr lang="en-US"/>
            </a:p>
          </xdr:txBody>
        </xdr:sp>
        <xdr:sp macro="" textlink="">
          <xdr:nvSpPr>
            <xdr:cNvPr id="12" name="Right Arrow 11"/>
            <xdr:cNvSpPr/>
          </xdr:nvSpPr>
          <xdr:spPr bwMode="auto">
            <a:xfrm>
              <a:off x="5473543" y="7703593"/>
              <a:ext cx="2426372" cy="187875"/>
            </a:xfrm>
            <a:prstGeom prst="rightArrow">
              <a:avLst/>
            </a:prstGeom>
            <a:solidFill>
              <a:srgbClr val="FF0000"/>
            </a:solidFill>
            <a:ln>
              <a:solidFill>
                <a:sysClr val="windowText" lastClr="17171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endParaRPr lang="en-US"/>
            </a:p>
          </xdr:txBody>
        </xdr:sp>
        <xdr:sp macro="" textlink="">
          <xdr:nvSpPr>
            <xdr:cNvPr id="17" name="Flowchart: Or 16"/>
            <xdr:cNvSpPr>
              <a:spLocks/>
            </xdr:cNvSpPr>
          </xdr:nvSpPr>
          <xdr:spPr bwMode="auto">
            <a:xfrm flipH="1">
              <a:off x="5901043" y="7715322"/>
              <a:ext cx="276651" cy="182582"/>
            </a:xfrm>
            <a:prstGeom prst="flowChartOr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endParaRPr lang="en-US"/>
            </a:p>
          </xdr:txBody>
        </xdr:sp>
        <xdr:sp macro="" textlink="">
          <xdr:nvSpPr>
            <xdr:cNvPr id="19" name="Flowchart: Or 18"/>
            <xdr:cNvSpPr>
              <a:spLocks/>
            </xdr:cNvSpPr>
          </xdr:nvSpPr>
          <xdr:spPr bwMode="auto">
            <a:xfrm flipH="1">
              <a:off x="5847841" y="8751498"/>
              <a:ext cx="223449" cy="153121"/>
            </a:xfrm>
            <a:prstGeom prst="flowChartOr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endParaRPr lang="en-US"/>
            </a:p>
          </xdr:txBody>
        </xdr:sp>
      </xdr:grpSp>
      <xdr:sp macro="" textlink="">
        <xdr:nvSpPr>
          <xdr:cNvPr id="10" name="Right Arrow 9"/>
          <xdr:cNvSpPr/>
        </xdr:nvSpPr>
        <xdr:spPr bwMode="auto">
          <a:xfrm rot="16200000">
            <a:off x="6262353" y="3227577"/>
            <a:ext cx="1159451" cy="181360"/>
          </a:xfrm>
          <a:prstGeom prst="rightArrow">
            <a:avLst/>
          </a:prstGeom>
          <a:solidFill>
            <a:srgbClr val="FF0000"/>
          </a:soli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200026</xdr:colOff>
      <xdr:row>27</xdr:row>
      <xdr:rowOff>200024</xdr:rowOff>
    </xdr:from>
    <xdr:to>
      <xdr:col>8</xdr:col>
      <xdr:colOff>245745</xdr:colOff>
      <xdr:row>32</xdr:row>
      <xdr:rowOff>209548</xdr:rowOff>
    </xdr:to>
    <xdr:sp macro="" textlink="">
      <xdr:nvSpPr>
        <xdr:cNvPr id="3" name="Right Arrow 2"/>
        <xdr:cNvSpPr/>
      </xdr:nvSpPr>
      <xdr:spPr bwMode="auto">
        <a:xfrm rot="16200000">
          <a:off x="7166611" y="11102339"/>
          <a:ext cx="1028699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oneCellAnchor>
    <xdr:from>
      <xdr:col>12</xdr:col>
      <xdr:colOff>257175</xdr:colOff>
      <xdr:row>30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192530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6</xdr:col>
      <xdr:colOff>76200</xdr:colOff>
      <xdr:row>30</xdr:row>
      <xdr:rowOff>177914</xdr:rowOff>
    </xdr:from>
    <xdr:to>
      <xdr:col>7</xdr:col>
      <xdr:colOff>213051</xdr:colOff>
      <xdr:row>31</xdr:row>
      <xdr:rowOff>9526</xdr:rowOff>
    </xdr:to>
    <xdr:cxnSp macro="">
      <xdr:nvCxnSpPr>
        <xdr:cNvPr id="6" name="Straight Arrow Connector 5"/>
        <xdr:cNvCxnSpPr>
          <a:endCxn id="18" idx="2"/>
        </xdr:cNvCxnSpPr>
      </xdr:nvCxnSpPr>
      <xdr:spPr>
        <a:xfrm flipV="1">
          <a:off x="5905500" y="11226914"/>
          <a:ext cx="851226" cy="221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19</xdr:row>
      <xdr:rowOff>38100</xdr:rowOff>
    </xdr:from>
    <xdr:to>
      <xdr:col>8</xdr:col>
      <xdr:colOff>19050</xdr:colOff>
      <xdr:row>19</xdr:row>
      <xdr:rowOff>95252</xdr:rowOff>
    </xdr:to>
    <xdr:cxnSp macro="">
      <xdr:nvCxnSpPr>
        <xdr:cNvPr id="20" name="Straight Arrow Connector 19"/>
        <xdr:cNvCxnSpPr/>
      </xdr:nvCxnSpPr>
      <xdr:spPr>
        <a:xfrm flipV="1">
          <a:off x="6934200" y="5962650"/>
          <a:ext cx="542925" cy="571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21</xdr:row>
      <xdr:rowOff>114300</xdr:rowOff>
    </xdr:from>
    <xdr:to>
      <xdr:col>10</xdr:col>
      <xdr:colOff>19050</xdr:colOff>
      <xdr:row>22</xdr:row>
      <xdr:rowOff>304800</xdr:rowOff>
    </xdr:to>
    <xdr:cxnSp macro="">
      <xdr:nvCxnSpPr>
        <xdr:cNvPr id="21" name="Straight Arrow Connector 20"/>
        <xdr:cNvCxnSpPr/>
      </xdr:nvCxnSpPr>
      <xdr:spPr>
        <a:xfrm flipH="1">
          <a:off x="8401050" y="6419850"/>
          <a:ext cx="1095375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402949</xdr:colOff>
      <xdr:row>32</xdr:row>
      <xdr:rowOff>281761</xdr:rowOff>
    </xdr:from>
    <xdr:to>
      <xdr:col>9</xdr:col>
      <xdr:colOff>800100</xdr:colOff>
      <xdr:row>34</xdr:row>
      <xdr:rowOff>104776</xdr:rowOff>
    </xdr:to>
    <xdr:cxnSp macro="">
      <xdr:nvCxnSpPr>
        <xdr:cNvPr id="22" name="Straight Arrow Connector 21"/>
        <xdr:cNvCxnSpPr>
          <a:endCxn id="19" idx="3"/>
        </xdr:cNvCxnSpPr>
      </xdr:nvCxnSpPr>
      <xdr:spPr>
        <a:xfrm flipH="1" flipV="1">
          <a:off x="8651599" y="11711761"/>
          <a:ext cx="397151" cy="594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16</xdr:row>
      <xdr:rowOff>47626</xdr:rowOff>
    </xdr:from>
    <xdr:to>
      <xdr:col>9</xdr:col>
      <xdr:colOff>1171576</xdr:colOff>
      <xdr:row>16</xdr:row>
      <xdr:rowOff>180975</xdr:rowOff>
    </xdr:to>
    <xdr:cxnSp macro="">
      <xdr:nvCxnSpPr>
        <xdr:cNvPr id="23" name="Straight Arrow Connector 22"/>
        <xdr:cNvCxnSpPr/>
      </xdr:nvCxnSpPr>
      <xdr:spPr>
        <a:xfrm flipH="1">
          <a:off x="8277225" y="4895851"/>
          <a:ext cx="1143001" cy="1333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257175</xdr:colOff>
      <xdr:row>46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1925300" y="1312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581025</xdr:colOff>
      <xdr:row>46</xdr:row>
      <xdr:rowOff>0</xdr:rowOff>
    </xdr:from>
    <xdr:ext cx="666750" cy="264560"/>
    <xdr:sp macro="" textlink="">
      <xdr:nvSpPr>
        <xdr:cNvPr id="25" name="TextBox 24"/>
        <xdr:cNvSpPr txBox="1"/>
      </xdr:nvSpPr>
      <xdr:spPr>
        <a:xfrm>
          <a:off x="7124700" y="131254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581025</xdr:colOff>
      <xdr:row>53</xdr:row>
      <xdr:rowOff>0</xdr:rowOff>
    </xdr:from>
    <xdr:ext cx="666750" cy="264560"/>
    <xdr:sp macro="" textlink="">
      <xdr:nvSpPr>
        <xdr:cNvPr id="28" name="TextBox 27"/>
        <xdr:cNvSpPr txBox="1"/>
      </xdr:nvSpPr>
      <xdr:spPr>
        <a:xfrm>
          <a:off x="7124700" y="21345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9</xdr:col>
      <xdr:colOff>457200</xdr:colOff>
      <xdr:row>25</xdr:row>
      <xdr:rowOff>171449</xdr:rowOff>
    </xdr:from>
    <xdr:to>
      <xdr:col>9</xdr:col>
      <xdr:colOff>1104900</xdr:colOff>
      <xdr:row>32</xdr:row>
      <xdr:rowOff>123824</xdr:rowOff>
    </xdr:to>
    <xdr:sp macro="" textlink="">
      <xdr:nvSpPr>
        <xdr:cNvPr id="29" name="Right Brace 28"/>
        <xdr:cNvSpPr/>
      </xdr:nvSpPr>
      <xdr:spPr>
        <a:xfrm>
          <a:off x="8705850" y="10191749"/>
          <a:ext cx="647700" cy="1362075"/>
        </a:xfrm>
        <a:prstGeom prst="rightBrace">
          <a:avLst>
            <a:gd name="adj1" fmla="val 8333"/>
            <a:gd name="adj2" fmla="val 50000"/>
          </a:avLst>
        </a:prstGeom>
        <a:ln w="12700">
          <a:solidFill>
            <a:sysClr val="windowText" lastClr="17171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14</xdr:row>
      <xdr:rowOff>0</xdr:rowOff>
    </xdr:from>
    <xdr:ext cx="194455" cy="272119"/>
    <xdr:sp macro="" textlink="">
      <xdr:nvSpPr>
        <xdr:cNvPr id="7" name="TextBox 6"/>
        <xdr:cNvSpPr txBox="1"/>
      </xdr:nvSpPr>
      <xdr:spPr>
        <a:xfrm>
          <a:off x="77152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71717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C7" workbookViewId="0">
      <selection activeCell="F12" sqref="F12"/>
    </sheetView>
  </sheetViews>
  <sheetFormatPr defaultRowHeight="14.4" x14ac:dyDescent="0.3"/>
  <cols>
    <col min="1" max="1" width="15.88671875" customWidth="1"/>
    <col min="2" max="2" width="14" customWidth="1"/>
    <col min="3" max="3" width="12.33203125" customWidth="1"/>
    <col min="4" max="4" width="16.33203125" customWidth="1"/>
    <col min="5" max="5" width="14.33203125" customWidth="1"/>
    <col min="6" max="6" width="14.6640625" customWidth="1"/>
    <col min="7" max="7" width="10.6640625" customWidth="1"/>
    <col min="8" max="8" width="13.6640625" customWidth="1"/>
    <col min="9" max="9" width="11.88671875" customWidth="1"/>
    <col min="10" max="10" width="18.44140625" customWidth="1"/>
    <col min="11" max="11" width="16.109375" customWidth="1"/>
    <col min="12" max="12" width="16.6640625" customWidth="1"/>
    <col min="13" max="13" width="12.88671875" customWidth="1"/>
    <col min="17" max="17" width="9.109375" style="1"/>
    <col min="18" max="18" width="15.88671875" customWidth="1"/>
    <col min="19" max="19" width="23" customWidth="1"/>
  </cols>
  <sheetData>
    <row r="1" spans="1:18" ht="15" thickBot="1" x14ac:dyDescent="0.35"/>
    <row r="2" spans="1:18" ht="23.4" x14ac:dyDescent="0.45">
      <c r="A2" s="112" t="s">
        <v>29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  <c r="M2" s="1"/>
    </row>
    <row r="3" spans="1:18" ht="18" x14ac:dyDescent="0.35">
      <c r="A3" s="115"/>
      <c r="B3" s="1"/>
      <c r="C3" s="1"/>
      <c r="D3" s="1"/>
      <c r="E3" s="1"/>
      <c r="F3" s="1"/>
      <c r="G3" s="1"/>
      <c r="H3" s="1"/>
      <c r="I3" s="1"/>
      <c r="J3" s="1"/>
      <c r="K3" s="1"/>
      <c r="L3" s="116"/>
      <c r="M3" s="1"/>
    </row>
    <row r="4" spans="1:18" ht="69" customHeight="1" x14ac:dyDescent="0.3">
      <c r="A4" s="155" t="s">
        <v>30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1"/>
    </row>
    <row r="5" spans="1:18" ht="102" customHeight="1" x14ac:dyDescent="0.3">
      <c r="A5" s="158" t="s">
        <v>31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16"/>
      <c r="M5" s="1"/>
    </row>
    <row r="6" spans="1:18" ht="75.75" customHeight="1" thickBot="1" x14ac:dyDescent="0.35">
      <c r="A6" s="160" t="s">
        <v>71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2"/>
      <c r="M6" s="1"/>
    </row>
    <row r="7" spans="1:18" ht="18.600000000000001" thickBot="1" x14ac:dyDescent="0.35">
      <c r="A7" s="163" t="s">
        <v>32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5"/>
      <c r="M7" s="42"/>
    </row>
    <row r="8" spans="1:18" ht="15" thickBot="1" x14ac:dyDescent="0.35">
      <c r="A8" s="72"/>
    </row>
    <row r="9" spans="1:18" ht="15" thickBot="1" x14ac:dyDescent="0.35"/>
    <row r="10" spans="1:18" ht="67.2" x14ac:dyDescent="0.3">
      <c r="A10" s="73" t="s">
        <v>33</v>
      </c>
      <c r="B10" s="107" t="s">
        <v>34</v>
      </c>
      <c r="C10" s="166" t="s">
        <v>35</v>
      </c>
      <c r="D10" s="167"/>
      <c r="E10" s="108" t="s">
        <v>36</v>
      </c>
      <c r="F10" s="168" t="s">
        <v>37</v>
      </c>
      <c r="G10" s="168"/>
      <c r="H10" s="169" t="s">
        <v>38</v>
      </c>
      <c r="I10" s="169" t="s">
        <v>39</v>
      </c>
      <c r="J10" s="74" t="s">
        <v>40</v>
      </c>
      <c r="K10" s="169" t="s">
        <v>41</v>
      </c>
      <c r="L10" s="171" t="s">
        <v>42</v>
      </c>
      <c r="M10" s="7"/>
    </row>
    <row r="11" spans="1:18" x14ac:dyDescent="0.3">
      <c r="A11" s="44" t="s">
        <v>0</v>
      </c>
      <c r="B11" s="45" t="s">
        <v>43</v>
      </c>
      <c r="C11" s="46" t="s">
        <v>28</v>
      </c>
      <c r="D11" s="47" t="s">
        <v>43</v>
      </c>
      <c r="E11" s="142">
        <v>0.3</v>
      </c>
      <c r="F11" s="48" t="s">
        <v>28</v>
      </c>
      <c r="G11" s="49" t="s">
        <v>43</v>
      </c>
      <c r="H11" s="170"/>
      <c r="I11" s="170"/>
      <c r="J11" s="75" t="s">
        <v>44</v>
      </c>
      <c r="K11" s="170"/>
      <c r="L11" s="172"/>
      <c r="M11" s="1"/>
    </row>
    <row r="12" spans="1:18" ht="15" thickBot="1" x14ac:dyDescent="0.35">
      <c r="A12" s="50">
        <v>1000</v>
      </c>
      <c r="B12" s="51">
        <f>A12*J12/1000</f>
        <v>5700</v>
      </c>
      <c r="C12" s="52">
        <f>IF( D12=0,0,D12*3.413)</f>
        <v>29181.149999999998</v>
      </c>
      <c r="D12" s="53">
        <f>G12*C15-B12</f>
        <v>8550</v>
      </c>
      <c r="E12" s="143"/>
      <c r="F12" s="54">
        <f>IF(G12=0,0,G12*3.413)</f>
        <v>64847</v>
      </c>
      <c r="G12" s="53">
        <f>IF(E11=0,0,B12/E11)</f>
        <v>19000</v>
      </c>
      <c r="H12" s="76">
        <f>IF(J12=0,0,K12/J12)</f>
        <v>1.5719696969696968</v>
      </c>
      <c r="I12" s="77">
        <f>H12*D15</f>
        <v>31.439393939393938</v>
      </c>
      <c r="J12" s="55">
        <v>5700</v>
      </c>
      <c r="K12" s="53">
        <f>B12/0.33+D12/0.8-G12</f>
        <v>8960.2272727272721</v>
      </c>
      <c r="L12" s="78">
        <f>K12*21.72</f>
        <v>194616.13636363635</v>
      </c>
    </row>
    <row r="13" spans="1:18" ht="15" thickBot="1" x14ac:dyDescent="0.35">
      <c r="A13" s="56"/>
      <c r="B13" s="56"/>
      <c r="C13" s="56"/>
      <c r="D13" s="57"/>
      <c r="E13" s="56"/>
      <c r="F13" s="56"/>
      <c r="G13" s="56"/>
      <c r="H13" s="56"/>
      <c r="I13" s="56"/>
      <c r="J13" s="56"/>
      <c r="K13" s="56"/>
      <c r="L13" s="56"/>
    </row>
    <row r="14" spans="1:18" ht="58.2" thickBot="1" x14ac:dyDescent="0.35">
      <c r="A14" s="138" t="s">
        <v>72</v>
      </c>
      <c r="B14" s="136" t="s">
        <v>3</v>
      </c>
      <c r="C14" s="58" t="s">
        <v>45</v>
      </c>
      <c r="D14" s="59" t="s">
        <v>46</v>
      </c>
      <c r="E14" s="60" t="s">
        <v>47</v>
      </c>
      <c r="F14" s="56"/>
      <c r="G14" s="56"/>
      <c r="H14" s="56"/>
      <c r="I14" s="56"/>
      <c r="J14" s="79"/>
      <c r="K14" s="56"/>
      <c r="L14" s="61"/>
      <c r="M14" s="62"/>
      <c r="Q14"/>
      <c r="R14" s="1"/>
    </row>
    <row r="15" spans="1:18" ht="15.75" customHeight="1" thickBot="1" x14ac:dyDescent="0.35">
      <c r="A15" s="139">
        <f>G12-B12</f>
        <v>13300</v>
      </c>
      <c r="B15" s="137">
        <f>IF(G12-B12=0,0,D12/(G12-B12))</f>
        <v>0.6428571428571429</v>
      </c>
      <c r="C15" s="63">
        <v>0.75</v>
      </c>
      <c r="D15" s="80">
        <v>20</v>
      </c>
      <c r="E15" s="81">
        <f>$D$15*$K$12</f>
        <v>179204.54545454544</v>
      </c>
      <c r="F15" s="64"/>
      <c r="G15" s="56"/>
      <c r="H15" s="56"/>
      <c r="I15" s="64"/>
      <c r="J15" s="82"/>
      <c r="K15" s="144" t="s">
        <v>70</v>
      </c>
      <c r="L15" s="140"/>
      <c r="M15" s="83"/>
      <c r="Q15"/>
      <c r="R15" s="1"/>
    </row>
    <row r="16" spans="1:18" ht="15" thickBot="1" x14ac:dyDescent="0.35">
      <c r="A16" s="84"/>
      <c r="B16" s="85"/>
      <c r="C16" s="86"/>
      <c r="D16" s="87"/>
      <c r="E16" s="64"/>
      <c r="F16" s="56"/>
      <c r="G16" s="56"/>
      <c r="H16" s="88"/>
      <c r="I16" s="82"/>
      <c r="J16" s="135"/>
      <c r="K16" s="145"/>
      <c r="L16" s="83"/>
    </row>
    <row r="17" spans="1:19" ht="53.25" customHeight="1" thickBot="1" x14ac:dyDescent="0.35">
      <c r="A17" s="89" t="s">
        <v>48</v>
      </c>
      <c r="B17" s="89" t="s">
        <v>49</v>
      </c>
      <c r="C17" s="89" t="s">
        <v>50</v>
      </c>
      <c r="D17" s="43"/>
      <c r="G17" s="18"/>
      <c r="I17" s="90">
        <f>B15*A15</f>
        <v>8550</v>
      </c>
      <c r="J17" s="135"/>
      <c r="K17" s="146"/>
      <c r="L17" s="83"/>
    </row>
    <row r="18" spans="1:19" s="1" customFormat="1" ht="15" thickBot="1" x14ac:dyDescent="0.35">
      <c r="A18" s="91">
        <f>B12/0.33+D12/0.8</f>
        <v>27960.227272727272</v>
      </c>
      <c r="B18" s="92">
        <f>G12</f>
        <v>19000</v>
      </c>
      <c r="C18" s="93">
        <f>ABS((B18-A18)/A18)</f>
        <v>0.32046332046332043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2"/>
      <c r="S18" s="3"/>
    </row>
    <row r="19" spans="1:19" s="1" customFormat="1" x14ac:dyDescent="0.3">
      <c r="D19" s="42"/>
      <c r="E19" s="131">
        <f>B12</f>
        <v>5700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2"/>
      <c r="S19" s="4"/>
    </row>
    <row r="20" spans="1:19" s="1" customFormat="1" ht="15" customHeight="1" thickBot="1" x14ac:dyDescent="0.35">
      <c r="E20" s="173" t="s">
        <v>51</v>
      </c>
      <c r="H20" s="88" t="s">
        <v>52</v>
      </c>
      <c r="R20" s="5"/>
      <c r="S20" s="5"/>
    </row>
    <row r="21" spans="1:19" s="1" customFormat="1" x14ac:dyDescent="0.3">
      <c r="A21" s="1" t="s">
        <v>53</v>
      </c>
      <c r="E21" s="174"/>
      <c r="K21" s="147" t="s">
        <v>54</v>
      </c>
      <c r="R21" s="6"/>
      <c r="S21" s="6"/>
    </row>
    <row r="22" spans="1:19" ht="15" customHeight="1" thickBot="1" x14ac:dyDescent="0.35">
      <c r="A22" s="1" t="s">
        <v>55</v>
      </c>
      <c r="E22" s="175"/>
      <c r="K22" s="148"/>
      <c r="R22" s="8"/>
      <c r="S22" s="9"/>
    </row>
    <row r="23" spans="1:19" ht="52.5" customHeight="1" thickBot="1" x14ac:dyDescent="0.35">
      <c r="A23" s="94" t="s">
        <v>56</v>
      </c>
      <c r="K23" s="149"/>
      <c r="R23" s="8"/>
      <c r="S23" s="9"/>
    </row>
    <row r="24" spans="1:19" ht="14.25" customHeight="1" thickBot="1" x14ac:dyDescent="0.35">
      <c r="B24" s="19"/>
      <c r="R24" s="8"/>
      <c r="S24" s="9"/>
    </row>
    <row r="25" spans="1:19" x14ac:dyDescent="0.3">
      <c r="L25" s="152" t="s">
        <v>65</v>
      </c>
    </row>
    <row r="26" spans="1:19" ht="15" customHeight="1" x14ac:dyDescent="0.3">
      <c r="D26" s="65"/>
      <c r="L26" s="153"/>
    </row>
    <row r="27" spans="1:19" ht="15" thickBot="1" x14ac:dyDescent="0.35">
      <c r="J27" s="16"/>
      <c r="L27" s="154"/>
    </row>
    <row r="28" spans="1:19" ht="20.25" customHeight="1" x14ac:dyDescent="0.3">
      <c r="K28" s="111">
        <f>D12</f>
        <v>8550</v>
      </c>
      <c r="L28" s="95"/>
    </row>
    <row r="29" spans="1:19" x14ac:dyDescent="0.3">
      <c r="D29" s="11"/>
      <c r="E29" s="11"/>
      <c r="F29" s="11"/>
      <c r="G29" s="11"/>
      <c r="H29" s="11"/>
      <c r="I29" s="11"/>
      <c r="J29" s="11"/>
      <c r="K29" s="150" t="s">
        <v>64</v>
      </c>
      <c r="L29" s="12"/>
    </row>
    <row r="30" spans="1:19" ht="15" customHeight="1" x14ac:dyDescent="0.3">
      <c r="B30" s="13"/>
      <c r="C30" s="13"/>
      <c r="K30" s="150"/>
    </row>
    <row r="31" spans="1:19" ht="15" customHeight="1" thickBot="1" x14ac:dyDescent="0.35">
      <c r="K31" s="151"/>
    </row>
    <row r="32" spans="1:19" x14ac:dyDescent="0.3">
      <c r="E32" s="56" t="s">
        <v>57</v>
      </c>
      <c r="F32" s="56" t="s">
        <v>57</v>
      </c>
      <c r="I32" s="66"/>
      <c r="J32" s="19"/>
      <c r="K32" s="96"/>
      <c r="L32" s="67"/>
    </row>
    <row r="33" spans="1:17" ht="43.2" x14ac:dyDescent="0.3">
      <c r="F33" s="56"/>
      <c r="G33" s="13"/>
      <c r="I33" s="66"/>
      <c r="J33" s="19"/>
      <c r="K33" s="96"/>
      <c r="L33" s="110" t="s">
        <v>66</v>
      </c>
    </row>
    <row r="34" spans="1:17" ht="15" thickBot="1" x14ac:dyDescent="0.35">
      <c r="G34" s="66"/>
      <c r="I34" s="43"/>
      <c r="K34" s="96"/>
      <c r="L34" s="67"/>
    </row>
    <row r="35" spans="1:17" x14ac:dyDescent="0.3">
      <c r="G35" s="19"/>
      <c r="H35" s="132">
        <f>G12</f>
        <v>19000</v>
      </c>
      <c r="K35" s="96"/>
    </row>
    <row r="36" spans="1:17" ht="15" thickBot="1" x14ac:dyDescent="0.35">
      <c r="F36" s="67"/>
      <c r="H36" s="133" t="s">
        <v>62</v>
      </c>
      <c r="J36" s="141" t="s">
        <v>69</v>
      </c>
      <c r="K36" s="141"/>
      <c r="L36" s="14"/>
    </row>
    <row r="37" spans="1:17" ht="30.75" customHeight="1" x14ac:dyDescent="0.3">
      <c r="F37" s="19"/>
      <c r="J37" s="141"/>
      <c r="K37" s="141"/>
      <c r="L37" s="97"/>
      <c r="M37" s="68"/>
      <c r="N37" s="68"/>
      <c r="O37" s="68"/>
      <c r="P37" s="68"/>
      <c r="Q37" s="68"/>
    </row>
    <row r="38" spans="1:17" hidden="1" x14ac:dyDescent="0.3">
      <c r="A38">
        <v>18</v>
      </c>
      <c r="B38" t="s">
        <v>58</v>
      </c>
      <c r="K38" s="96"/>
    </row>
    <row r="39" spans="1:17" hidden="1" x14ac:dyDescent="0.3">
      <c r="A39">
        <v>19</v>
      </c>
      <c r="B39" t="s">
        <v>59</v>
      </c>
    </row>
    <row r="40" spans="1:17" hidden="1" x14ac:dyDescent="0.3">
      <c r="A40">
        <v>20</v>
      </c>
      <c r="B40" t="s">
        <v>60</v>
      </c>
      <c r="D40" s="19"/>
      <c r="H40" s="16"/>
    </row>
    <row r="41" spans="1:17" hidden="1" x14ac:dyDescent="0.3">
      <c r="A41">
        <v>21</v>
      </c>
      <c r="B41" t="s">
        <v>61</v>
      </c>
      <c r="D41" s="19"/>
    </row>
    <row r="42" spans="1:17" ht="15.6" hidden="1" x14ac:dyDescent="0.3">
      <c r="A42">
        <v>21.72</v>
      </c>
      <c r="B42" t="s">
        <v>44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1:17" ht="15.6" hidden="1" x14ac:dyDescent="0.3"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7" ht="21" hidden="1" x14ac:dyDescent="0.4">
      <c r="A44" s="71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1:17" ht="15.6" hidden="1" x14ac:dyDescent="0.3"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1:17" hidden="1" x14ac:dyDescent="0.3"/>
    <row r="47" spans="1:17" ht="15.6" hidden="1" x14ac:dyDescent="0.3">
      <c r="F47" s="19"/>
      <c r="J47" s="141"/>
      <c r="K47" s="141"/>
      <c r="L47" s="68"/>
      <c r="M47" s="68"/>
    </row>
    <row r="48" spans="1:17" hidden="1" x14ac:dyDescent="0.3">
      <c r="A48">
        <v>18</v>
      </c>
      <c r="B48" t="s">
        <v>58</v>
      </c>
      <c r="K48" s="96"/>
    </row>
    <row r="49" spans="1:13" hidden="1" x14ac:dyDescent="0.3">
      <c r="A49">
        <v>19</v>
      </c>
      <c r="B49" t="s">
        <v>59</v>
      </c>
    </row>
    <row r="50" spans="1:13" hidden="1" x14ac:dyDescent="0.3">
      <c r="A50">
        <v>20</v>
      </c>
      <c r="B50" t="s">
        <v>60</v>
      </c>
      <c r="D50" s="19"/>
      <c r="H50" s="16"/>
    </row>
    <row r="51" spans="1:13" hidden="1" x14ac:dyDescent="0.3">
      <c r="A51">
        <v>21</v>
      </c>
      <c r="B51" t="s">
        <v>61</v>
      </c>
      <c r="D51" s="19"/>
    </row>
    <row r="52" spans="1:13" ht="15.6" hidden="1" x14ac:dyDescent="0.3">
      <c r="A52">
        <v>21.72</v>
      </c>
      <c r="B52" t="s">
        <v>44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1:13" hidden="1" x14ac:dyDescent="0.3"/>
  </sheetData>
  <sheetProtection selectLockedCells="1"/>
  <mergeCells count="18">
    <mergeCell ref="L25:L27"/>
    <mergeCell ref="A4:L4"/>
    <mergeCell ref="A5:K5"/>
    <mergeCell ref="A6:L6"/>
    <mergeCell ref="A7:L7"/>
    <mergeCell ref="C10:D10"/>
    <mergeCell ref="F10:G10"/>
    <mergeCell ref="H10:H11"/>
    <mergeCell ref="I10:I11"/>
    <mergeCell ref="K10:K11"/>
    <mergeCell ref="L10:L11"/>
    <mergeCell ref="E20:E22"/>
    <mergeCell ref="J36:K37"/>
    <mergeCell ref="J47:K47"/>
    <mergeCell ref="E11:E12"/>
    <mergeCell ref="K15:K17"/>
    <mergeCell ref="K21:K23"/>
    <mergeCell ref="K29:K31"/>
  </mergeCells>
  <dataValidations count="2">
    <dataValidation type="list" allowBlank="1" showInputMessage="1" showErrorMessage="1" sqref="J11">
      <formula1>$B$38:$B$42</formula1>
    </dataValidation>
    <dataValidation type="list" allowBlank="1" showInputMessage="1" showErrorMessage="1" sqref="C16 D15">
      <formula1>$A$38:$A$42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0" workbookViewId="0">
      <selection activeCell="D6" sqref="D6"/>
    </sheetView>
  </sheetViews>
  <sheetFormatPr defaultRowHeight="14.4" x14ac:dyDescent="0.3"/>
  <cols>
    <col min="1" max="1" width="12.5546875" customWidth="1"/>
    <col min="2" max="2" width="14" customWidth="1"/>
    <col min="3" max="3" width="12.5546875" customWidth="1"/>
    <col min="4" max="4" width="12.6640625" customWidth="1"/>
    <col min="5" max="7" width="14.33203125" customWidth="1"/>
    <col min="8" max="8" width="14.5546875" customWidth="1"/>
    <col min="9" max="9" width="14.6640625" customWidth="1"/>
    <col min="10" max="10" width="16.5546875" customWidth="1"/>
    <col min="11" max="11" width="11.5546875" hidden="1" customWidth="1"/>
    <col min="12" max="12" width="16.6640625" hidden="1" customWidth="1"/>
    <col min="13" max="13" width="12.88671875" customWidth="1"/>
    <col min="17" max="17" width="9.109375" style="1"/>
    <col min="18" max="18" width="15.88671875" customWidth="1"/>
    <col min="19" max="19" width="23" customWidth="1"/>
  </cols>
  <sheetData>
    <row r="1" spans="1:18" ht="15" thickBot="1" x14ac:dyDescent="0.35"/>
    <row r="2" spans="1:18" ht="66" customHeight="1" thickBot="1" x14ac:dyDescent="0.35">
      <c r="A2" s="176" t="s">
        <v>67</v>
      </c>
      <c r="B2" s="177"/>
      <c r="C2" s="177"/>
      <c r="D2" s="177"/>
      <c r="E2" s="177"/>
      <c r="F2" s="177"/>
      <c r="G2" s="177"/>
      <c r="H2" s="177"/>
      <c r="I2" s="178"/>
      <c r="J2" s="37"/>
      <c r="K2" s="1"/>
      <c r="L2" s="1"/>
      <c r="M2" s="1"/>
    </row>
    <row r="3" spans="1:18" ht="18.600000000000001" thickBot="1" x14ac:dyDescent="0.4">
      <c r="A3" s="6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8" ht="84.75" customHeight="1" thickBot="1" x14ac:dyDescent="0.35">
      <c r="A4" s="190" t="s">
        <v>68</v>
      </c>
      <c r="B4" s="191"/>
      <c r="C4" s="191"/>
      <c r="D4" s="191"/>
      <c r="E4" s="191"/>
      <c r="F4" s="191"/>
      <c r="G4" s="191"/>
      <c r="H4" s="191"/>
      <c r="I4" s="192"/>
      <c r="J4" s="70"/>
      <c r="K4" s="70"/>
      <c r="L4" s="70"/>
      <c r="M4" s="1"/>
    </row>
    <row r="5" spans="1:18" ht="20.25" customHeight="1" thickBot="1" x14ac:dyDescent="0.35">
      <c r="A5" s="38" t="s">
        <v>27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1"/>
    </row>
    <row r="6" spans="1:18" ht="60" customHeight="1" thickBot="1" x14ac:dyDescent="0.35">
      <c r="A6" s="117" t="s">
        <v>6</v>
      </c>
      <c r="B6" s="183" t="s">
        <v>24</v>
      </c>
      <c r="C6" s="187"/>
      <c r="D6" s="118" t="s">
        <v>26</v>
      </c>
      <c r="E6" s="118" t="s">
        <v>11</v>
      </c>
      <c r="F6" s="185" t="s">
        <v>16</v>
      </c>
      <c r="G6" s="186"/>
      <c r="K6" s="1"/>
      <c r="Q6"/>
    </row>
    <row r="7" spans="1:18" x14ac:dyDescent="0.3">
      <c r="A7" s="106" t="s">
        <v>0</v>
      </c>
      <c r="B7" s="98" t="s">
        <v>2</v>
      </c>
      <c r="C7" s="98" t="s">
        <v>7</v>
      </c>
      <c r="D7" s="99" t="s">
        <v>25</v>
      </c>
      <c r="E7" s="188">
        <f>'Net Source Fuel Sav Calculator '!E11</f>
        <v>0.3</v>
      </c>
      <c r="F7" s="100" t="s">
        <v>1</v>
      </c>
      <c r="G7" s="106" t="s">
        <v>2</v>
      </c>
      <c r="K7" s="1"/>
      <c r="Q7"/>
    </row>
    <row r="8" spans="1:18" x14ac:dyDescent="0.3">
      <c r="A8" s="101">
        <f>'Net Source Fuel Sav Calculator '!A12</f>
        <v>1000</v>
      </c>
      <c r="B8" s="102">
        <f>D8*A8/1000</f>
        <v>5700</v>
      </c>
      <c r="C8" s="103">
        <f>B8*3.412</f>
        <v>19448.399999999998</v>
      </c>
      <c r="D8" s="22">
        <f>'Net Source Fuel Sav Calculator '!J12</f>
        <v>5700</v>
      </c>
      <c r="E8" s="189"/>
      <c r="F8" s="20">
        <f>G8*3.412</f>
        <v>64828</v>
      </c>
      <c r="G8" s="20">
        <f>IF(E7=0,0,B8/E7)</f>
        <v>19000</v>
      </c>
      <c r="K8" s="1"/>
      <c r="Q8"/>
    </row>
    <row r="9" spans="1:18" ht="15" thickBot="1" x14ac:dyDescent="0.35">
      <c r="A9" s="104"/>
      <c r="B9" s="104"/>
      <c r="C9" s="104"/>
      <c r="D9" s="104"/>
      <c r="E9" s="105"/>
      <c r="F9" s="105"/>
      <c r="G9" s="104"/>
      <c r="O9" s="1"/>
      <c r="Q9"/>
    </row>
    <row r="10" spans="1:18" ht="105" customHeight="1" thickBot="1" x14ac:dyDescent="0.35">
      <c r="A10" s="119" t="s">
        <v>4</v>
      </c>
      <c r="B10" s="120" t="s">
        <v>3</v>
      </c>
      <c r="C10" s="183" t="s">
        <v>5</v>
      </c>
      <c r="D10" s="184"/>
      <c r="E10" s="121" t="s">
        <v>8</v>
      </c>
      <c r="F10" s="121" t="s">
        <v>21</v>
      </c>
      <c r="G10" s="29" t="s">
        <v>13</v>
      </c>
      <c r="M10" s="1"/>
      <c r="Q10"/>
    </row>
    <row r="11" spans="1:18" x14ac:dyDescent="0.3">
      <c r="A11" s="198">
        <f>'Net Source Fuel Sav Calculator '!C15</f>
        <v>0.75</v>
      </c>
      <c r="B11" s="200">
        <f>(A11-E7)/(1-E7)</f>
        <v>0.6428571428571429</v>
      </c>
      <c r="C11" s="98" t="s">
        <v>1</v>
      </c>
      <c r="D11" s="106" t="s">
        <v>2</v>
      </c>
      <c r="E11" s="193" t="s">
        <v>9</v>
      </c>
      <c r="F11" s="195">
        <v>117</v>
      </c>
      <c r="G11" s="197">
        <f>F8*F11/2000</f>
        <v>3792.4380000000001</v>
      </c>
      <c r="M11" s="1"/>
      <c r="Q11"/>
    </row>
    <row r="12" spans="1:18" ht="21" customHeight="1" thickBot="1" x14ac:dyDescent="0.35">
      <c r="A12" s="199"/>
      <c r="B12" s="201"/>
      <c r="C12" s="103">
        <f>D12*3.412</f>
        <v>29172.6</v>
      </c>
      <c r="D12" s="20">
        <f>A11*G8-B8</f>
        <v>8550</v>
      </c>
      <c r="E12" s="194"/>
      <c r="F12" s="196"/>
      <c r="G12" s="182"/>
      <c r="I12" s="18"/>
      <c r="J12" s="28"/>
    </row>
    <row r="13" spans="1:18" ht="10.5" customHeight="1" thickBot="1" x14ac:dyDescent="0.35">
      <c r="B13" s="21"/>
      <c r="D13" s="24"/>
      <c r="E13" s="122"/>
      <c r="F13" s="17"/>
      <c r="J13" s="18"/>
      <c r="K13" s="28"/>
      <c r="Q13"/>
      <c r="R13" s="1"/>
    </row>
    <row r="14" spans="1:18" ht="101.4" thickBot="1" x14ac:dyDescent="0.35">
      <c r="A14" s="134" t="s">
        <v>63</v>
      </c>
      <c r="B14" s="29" t="s">
        <v>18</v>
      </c>
      <c r="C14" s="128" t="s">
        <v>10</v>
      </c>
      <c r="D14" s="121" t="s">
        <v>23</v>
      </c>
      <c r="E14" s="129" t="s">
        <v>22</v>
      </c>
      <c r="F14" s="130" t="s">
        <v>19</v>
      </c>
      <c r="G14" s="23"/>
      <c r="H14" s="23"/>
      <c r="I14" s="23"/>
      <c r="J14" s="23"/>
      <c r="K14" s="23"/>
      <c r="Q14"/>
      <c r="R14" s="1"/>
    </row>
    <row r="15" spans="1:18" ht="15" thickBot="1" x14ac:dyDescent="0.35">
      <c r="A15" s="123">
        <f>914/2000</f>
        <v>0.45700000000000002</v>
      </c>
      <c r="B15" s="124">
        <f>B8*A15</f>
        <v>2604.9</v>
      </c>
      <c r="C15" s="125">
        <v>0.8</v>
      </c>
      <c r="D15" s="126" t="s">
        <v>9</v>
      </c>
      <c r="E15" s="109">
        <v>117</v>
      </c>
      <c r="F15" s="127">
        <f>(C12/C15)*F11/2000</f>
        <v>2133.2463749999997</v>
      </c>
      <c r="G15" s="23"/>
      <c r="H15" s="23"/>
      <c r="I15" s="23"/>
      <c r="J15" s="23"/>
      <c r="K15" s="23"/>
      <c r="Q15"/>
      <c r="R15" s="1"/>
    </row>
    <row r="16" spans="1:18" ht="15" thickBot="1" x14ac:dyDescent="0.35">
      <c r="A16" s="34"/>
      <c r="B16" s="34"/>
      <c r="C16" s="35"/>
      <c r="D16" s="36"/>
      <c r="E16" s="40"/>
      <c r="F16" s="41"/>
      <c r="G16" s="23"/>
      <c r="H16" s="23"/>
      <c r="I16" s="23"/>
      <c r="J16" s="23"/>
    </row>
    <row r="17" spans="1:17" ht="76.5" customHeight="1" thickBot="1" x14ac:dyDescent="0.35">
      <c r="A17" s="29" t="s">
        <v>20</v>
      </c>
      <c r="B17" s="179" t="s">
        <v>17</v>
      </c>
      <c r="C17" s="180"/>
      <c r="D17" s="23"/>
      <c r="G17" s="23"/>
      <c r="H17" s="23"/>
      <c r="I17" s="23"/>
      <c r="J17" s="23"/>
    </row>
    <row r="18" spans="1:17" ht="27.75" customHeight="1" thickBot="1" x14ac:dyDescent="0.35">
      <c r="A18" s="181">
        <f>B15+F15</f>
        <v>4738.1463750000003</v>
      </c>
      <c r="B18" s="30" t="s">
        <v>14</v>
      </c>
      <c r="C18" s="31" t="s">
        <v>15</v>
      </c>
      <c r="D18" s="23"/>
      <c r="G18" s="23"/>
      <c r="H18" s="23"/>
      <c r="I18" s="23"/>
      <c r="J18" s="23"/>
    </row>
    <row r="19" spans="1:17" ht="15" thickBot="1" x14ac:dyDescent="0.35">
      <c r="A19" s="182"/>
      <c r="B19" s="32">
        <f>A18-G11</f>
        <v>945.70837500000016</v>
      </c>
      <c r="C19" s="33">
        <f>IF((A18-G11)&gt;0, ABS(A18-G11)/A18, (A18-G11)/A18)</f>
        <v>0.19959458829509041</v>
      </c>
      <c r="D19" s="23"/>
      <c r="G19" s="23"/>
      <c r="H19" s="23"/>
      <c r="I19" s="23"/>
      <c r="J19" s="23"/>
      <c r="K19" s="10"/>
      <c r="L19" s="10"/>
    </row>
    <row r="20" spans="1:17" x14ac:dyDescent="0.3">
      <c r="A20" s="23"/>
      <c r="B20" s="23"/>
      <c r="C20" s="23"/>
      <c r="D20" s="23"/>
      <c r="E20" s="25"/>
      <c r="F20" s="25"/>
      <c r="G20" s="25"/>
      <c r="H20" s="25"/>
      <c r="I20" s="25"/>
      <c r="J20" s="25"/>
      <c r="K20" s="12"/>
      <c r="L20" s="12"/>
    </row>
    <row r="21" spans="1:17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7" x14ac:dyDescent="0.3">
      <c r="A22" s="23"/>
      <c r="B22" s="23"/>
      <c r="C22" s="23"/>
      <c r="D22" s="23"/>
      <c r="E22" s="23"/>
      <c r="F22" s="23"/>
      <c r="G22" s="23"/>
      <c r="H22" s="23"/>
      <c r="I22" s="26"/>
      <c r="J22" s="23"/>
    </row>
    <row r="23" spans="1:17" x14ac:dyDescent="0.3">
      <c r="A23" s="23"/>
      <c r="B23" s="23"/>
      <c r="C23" s="23"/>
      <c r="D23" s="23"/>
      <c r="E23" s="23"/>
      <c r="F23" s="23"/>
      <c r="G23" s="23"/>
      <c r="H23" s="23"/>
      <c r="I23" s="27"/>
      <c r="J23" s="23"/>
    </row>
    <row r="24" spans="1:17" x14ac:dyDescent="0.3">
      <c r="A24" s="23"/>
      <c r="B24" s="23"/>
      <c r="C24" s="23"/>
      <c r="D24" s="23"/>
      <c r="E24" s="23"/>
      <c r="F24" s="23"/>
      <c r="G24" s="23"/>
      <c r="H24" s="23"/>
      <c r="I24" s="19"/>
      <c r="J24" s="23"/>
    </row>
    <row r="25" spans="1:17" x14ac:dyDescent="0.3">
      <c r="J25" s="16"/>
      <c r="K25" s="14"/>
      <c r="L25" s="14"/>
    </row>
    <row r="26" spans="1:17" ht="15.6" x14ac:dyDescent="0.3">
      <c r="H26" s="19"/>
      <c r="K26" s="15"/>
      <c r="L26" s="15"/>
      <c r="M26" s="15"/>
      <c r="N26" s="15"/>
      <c r="O26" s="15"/>
      <c r="P26" s="15"/>
      <c r="Q26" s="15"/>
    </row>
    <row r="29" spans="1:17" x14ac:dyDescent="0.3">
      <c r="E29" s="19"/>
      <c r="F29" s="19"/>
      <c r="J29" s="16"/>
    </row>
    <row r="30" spans="1:17" x14ac:dyDescent="0.3">
      <c r="E30" s="19"/>
      <c r="F30" s="19"/>
    </row>
    <row r="31" spans="1:17" ht="15.6" x14ac:dyDescent="0.3">
      <c r="E31" s="15"/>
      <c r="F31" s="15"/>
      <c r="G31" s="15"/>
      <c r="H31" s="15"/>
      <c r="I31" s="15"/>
      <c r="J31" s="15"/>
      <c r="K31" s="15"/>
      <c r="L31" s="15"/>
      <c r="M31" s="15"/>
    </row>
    <row r="32" spans="1:17" x14ac:dyDescent="0.3">
      <c r="H32" t="s">
        <v>12</v>
      </c>
    </row>
    <row r="34" spans="2:10" ht="18.75" customHeight="1" x14ac:dyDescent="0.3">
      <c r="B34" s="13"/>
      <c r="C34" s="13"/>
      <c r="D34" s="13"/>
      <c r="E34" s="13"/>
      <c r="F34" s="13"/>
      <c r="G34" s="13"/>
      <c r="H34" s="13"/>
      <c r="I34" s="13"/>
      <c r="J34" s="13"/>
    </row>
  </sheetData>
  <sheetProtection selectLockedCells="1"/>
  <mergeCells count="13">
    <mergeCell ref="A2:I2"/>
    <mergeCell ref="B17:C17"/>
    <mergeCell ref="A18:A19"/>
    <mergeCell ref="C10:D10"/>
    <mergeCell ref="F6:G6"/>
    <mergeCell ref="B6:C6"/>
    <mergeCell ref="E7:E8"/>
    <mergeCell ref="A4:I4"/>
    <mergeCell ref="E11:E12"/>
    <mergeCell ref="F11:F12"/>
    <mergeCell ref="G11:G12"/>
    <mergeCell ref="A11:A12"/>
    <mergeCell ref="B11:B12"/>
  </mergeCells>
  <phoneticPr fontId="14" type="noConversion"/>
  <pageMargins left="0.7" right="0.7" top="0.75" bottom="0.75" header="0.3" footer="0.3"/>
  <pageSetup scale="66" fitToHeight="2" orientation="portrait" r:id="rId1"/>
  <headerFooter>
    <oddHeader>&amp;LMA DOER DRAFT MEPA PROTOCOL SCREENING TOOL FOR CHP NET GHG EMISSIONS &amp;CRev. A&amp;R2/8/2010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Source Fuel Sav Calculator </vt:lpstr>
      <vt:lpstr> Net Source GHG Reduction 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Ballam</dc:creator>
  <cp:lastModifiedBy>John Ballam</cp:lastModifiedBy>
  <cp:lastPrinted>2010-10-19T01:30:06Z</cp:lastPrinted>
  <dcterms:created xsi:type="dcterms:W3CDTF">2009-03-25T20:53:02Z</dcterms:created>
  <dcterms:modified xsi:type="dcterms:W3CDTF">2016-04-11T15:30:44Z</dcterms:modified>
</cp:coreProperties>
</file>